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780" activeTab="0"/>
  </bookViews>
  <sheets>
    <sheet name="Live Calc" sheetId="1" r:id="rId1"/>
  </sheets>
  <definedNames>
    <definedName name="_xlnm.Print_Area" localSheetId="0">'Live Calc'!$A$1:$N$41</definedName>
  </definedNames>
  <calcPr fullCalcOnLoad="1"/>
</workbook>
</file>

<file path=xl/sharedStrings.xml><?xml version="1.0" encoding="utf-8"?>
<sst xmlns="http://schemas.openxmlformats.org/spreadsheetml/2006/main" count="63" uniqueCount="61">
  <si>
    <t>Payload</t>
  </si>
  <si>
    <t>S/C Subsystems</t>
  </si>
  <si>
    <t xml:space="preserve">   ADCS</t>
  </si>
  <si>
    <t xml:space="preserve">   C&amp;DH</t>
  </si>
  <si>
    <t xml:space="preserve">   Power</t>
  </si>
  <si>
    <t xml:space="preserve">   Propulsion</t>
  </si>
  <si>
    <t xml:space="preserve">   Structure</t>
  </si>
  <si>
    <t xml:space="preserve">   Thermal</t>
  </si>
  <si>
    <t xml:space="preserve">   TT&amp;C (Comm)</t>
  </si>
  <si>
    <t>Margin</t>
  </si>
  <si>
    <t>Mass (kg)</t>
  </si>
  <si>
    <t>Value</t>
  </si>
  <si>
    <t>Design Parameter</t>
  </si>
  <si>
    <t>2nd Unit Cost (FY10$K)</t>
  </si>
  <si>
    <t>Learning Curve Slope S =</t>
  </si>
  <si>
    <t>B = 1 - (ln(1.0/S)/ln(2))</t>
  </si>
  <si>
    <t>Learning Curve Multiplication Factor, L</t>
  </si>
  <si>
    <t>Number of Units Manufactured, N</t>
  </si>
  <si>
    <t>RDT&amp;E plus 1st Unit Cost (FY10$K)</t>
  </si>
  <si>
    <t>Quick Cost Model</t>
  </si>
  <si>
    <t>Dry Mass of bus and payload (kg)</t>
  </si>
  <si>
    <t>Power (LEO BOL, W)</t>
  </si>
  <si>
    <t>Data% (Data rate percentile [fraction] relative to state-of-the-art ATP)</t>
  </si>
  <si>
    <t>Life (Advertised design life, months)</t>
  </si>
  <si>
    <t>Year (authority to proceed date in 4 digit calendar year minus 1960)</t>
  </si>
  <si>
    <t>Applicable Range</t>
  </si>
  <si>
    <t>76 to 14,475 kg</t>
  </si>
  <si>
    <t>90 to 10,000 W</t>
  </si>
  <si>
    <t>0 to 100%</t>
  </si>
  <si>
    <t>6 to 180 mo</t>
  </si>
  <si>
    <t>20% to 130%</t>
  </si>
  <si>
    <t>0 or 1</t>
  </si>
  <si>
    <t>1 to 4</t>
  </si>
  <si>
    <t>Team (Team Experience, 1 = unfamiliar, 2 = Mixed, 3 = Normal, 4 = Extensive)</t>
  </si>
  <si>
    <t>1961 to 2025</t>
  </si>
  <si>
    <t>Std Error ($K)</t>
  </si>
  <si>
    <t>InstrComp% (Instrument complexity percentile [fraction], relative to avg. instrument complexity)</t>
  </si>
  <si>
    <t>New (% New [fraction], 0.2-0.3 simple mod, 0.3-0.7 extensive mod, 0.7-1.0 New, &gt;1.0 new tech)</t>
  </si>
  <si>
    <t>Total Mission Cost</t>
  </si>
  <si>
    <t>Launch Cost (FY10$K) - Assume 2 Minotaur Launches</t>
  </si>
  <si>
    <t>2 Launches- $50M (FY10)</t>
  </si>
  <si>
    <t>CER Input Parameter</t>
  </si>
  <si>
    <t>User Inputs in Orange</t>
  </si>
  <si>
    <t>Implemented by John Collins, and Anthony Shao, Microcosm. Contact: bookproject@smad.com</t>
  </si>
  <si>
    <t>Percentage of Dry Mass</t>
  </si>
  <si>
    <t>Average Power (W)</t>
  </si>
  <si>
    <t>Spacecraft Dry Mass</t>
  </si>
  <si>
    <t>Spacecraft Power Margin</t>
  </si>
  <si>
    <t>Learning Curve</t>
  </si>
  <si>
    <t>Standard Error Percentage</t>
  </si>
  <si>
    <t>Inflation Factors Relative to the Year 2010</t>
  </si>
  <si>
    <t>Fiscal Year</t>
  </si>
  <si>
    <t>Total Cost</t>
  </si>
  <si>
    <t xml:space="preserve"> (FY10$K) 2010</t>
  </si>
  <si>
    <t>For Cells F36-F43, choose a value between the range given in column D</t>
  </si>
  <si>
    <t>* Beyond 2012, the rates shown are based on an extrapolated constant rate of inflation. New projections are available annually.</t>
  </si>
  <si>
    <t>Inflation Factor*</t>
  </si>
  <si>
    <t>See text for discussion.</t>
  </si>
  <si>
    <t>Table 11-36. FireSat II Space, Ground, and Launch Segment Costs in FY10$K</t>
  </si>
  <si>
    <t>Planetary (0 = No, 1 = Yes)</t>
  </si>
  <si>
    <t>Version 1. August 8, 2011. copyright, 2011, Microcosm, Inc.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</si>
</sst>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&quot;$&quot;#,##0"/>
    <numFmt numFmtId="168" formatCode="0.000"/>
  </numFmts>
  <fonts count="24"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57" applyNumberFormat="1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15" borderId="12" xfId="0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164" fontId="5" fillId="15" borderId="15" xfId="0" applyNumberFormat="1" applyFont="1" applyFill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6" fillId="4" borderId="17" xfId="0" applyFont="1" applyFill="1" applyBorder="1" applyAlignment="1">
      <alignment horizontal="center" wrapText="1"/>
    </xf>
    <xf numFmtId="165" fontId="5" fillId="0" borderId="12" xfId="0" applyNumberFormat="1" applyFont="1" applyBorder="1" applyAlignment="1">
      <alignment/>
    </xf>
    <xf numFmtId="165" fontId="5" fillId="0" borderId="12" xfId="57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 wrapText="1"/>
    </xf>
    <xf numFmtId="0" fontId="5" fillId="15" borderId="15" xfId="0" applyFont="1" applyFill="1" applyBorder="1" applyAlignment="1">
      <alignment wrapText="1"/>
    </xf>
    <xf numFmtId="0" fontId="2" fillId="4" borderId="18" xfId="0" applyFont="1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20" borderId="21" xfId="0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20" borderId="18" xfId="0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2" fillId="4" borderId="11" xfId="0" applyNumberFormat="1" applyFont="1" applyFill="1" applyBorder="1" applyAlignment="1">
      <alignment horizontal="center" wrapText="1"/>
    </xf>
    <xf numFmtId="0" fontId="6" fillId="4" borderId="21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6" fillId="4" borderId="18" xfId="0" applyFont="1" applyFill="1" applyBorder="1" applyAlignment="1">
      <alignment/>
    </xf>
    <xf numFmtId="2" fontId="5" fillId="0" borderId="22" xfId="0" applyNumberFormat="1" applyFont="1" applyFill="1" applyBorder="1" applyAlignment="1">
      <alignment wrapText="1"/>
    </xf>
    <xf numFmtId="168" fontId="5" fillId="0" borderId="12" xfId="0" applyNumberFormat="1" applyFont="1" applyBorder="1" applyAlignment="1">
      <alignment/>
    </xf>
    <xf numFmtId="167" fontId="5" fillId="0" borderId="23" xfId="0" applyNumberFormat="1" applyFont="1" applyBorder="1" applyAlignment="1">
      <alignment wrapText="1"/>
    </xf>
    <xf numFmtId="167" fontId="5" fillId="0" borderId="24" xfId="0" applyNumberFormat="1" applyFont="1" applyBorder="1" applyAlignment="1">
      <alignment wrapText="1"/>
    </xf>
    <xf numFmtId="0" fontId="5" fillId="24" borderId="25" xfId="0" applyFont="1" applyFill="1" applyBorder="1" applyAlignment="1">
      <alignment horizontal="center" wrapText="1"/>
    </xf>
    <xf numFmtId="167" fontId="5" fillId="24" borderId="25" xfId="0" applyNumberFormat="1" applyFont="1" applyFill="1" applyBorder="1" applyAlignment="1">
      <alignment horizontal="center" wrapText="1"/>
    </xf>
    <xf numFmtId="167" fontId="5" fillId="24" borderId="26" xfId="0" applyNumberFormat="1" applyFont="1" applyFill="1" applyBorder="1" applyAlignment="1">
      <alignment horizontal="center" wrapText="1"/>
    </xf>
    <xf numFmtId="167" fontId="5" fillId="0" borderId="27" xfId="0" applyNumberFormat="1" applyFont="1" applyFill="1" applyBorder="1" applyAlignment="1">
      <alignment wrapText="1"/>
    </xf>
    <xf numFmtId="167" fontId="5" fillId="0" borderId="28" xfId="0" applyNumberFormat="1" applyFont="1" applyFill="1" applyBorder="1" applyAlignment="1">
      <alignment wrapText="1"/>
    </xf>
    <xf numFmtId="167" fontId="5" fillId="0" borderId="29" xfId="0" applyNumberFormat="1" applyFont="1" applyFill="1" applyBorder="1" applyAlignment="1">
      <alignment wrapText="1"/>
    </xf>
    <xf numFmtId="167" fontId="5" fillId="0" borderId="28" xfId="0" applyNumberFormat="1" applyFont="1" applyBorder="1" applyAlignment="1">
      <alignment wrapText="1"/>
    </xf>
    <xf numFmtId="167" fontId="5" fillId="0" borderId="30" xfId="0" applyNumberFormat="1" applyFont="1" applyFill="1" applyBorder="1" applyAlignment="1">
      <alignment wrapText="1"/>
    </xf>
    <xf numFmtId="167" fontId="5" fillId="0" borderId="31" xfId="0" applyNumberFormat="1" applyFont="1" applyFill="1" applyBorder="1" applyAlignment="1">
      <alignment wrapText="1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9" fontId="5" fillId="15" borderId="34" xfId="57" applyFont="1" applyFill="1" applyBorder="1" applyAlignment="1">
      <alignment horizontal="center"/>
    </xf>
    <xf numFmtId="2" fontId="5" fillId="0" borderId="11" xfId="0" applyNumberFormat="1" applyFont="1" applyBorder="1" applyAlignment="1">
      <alignment/>
    </xf>
    <xf numFmtId="167" fontId="5" fillId="15" borderId="30" xfId="0" applyNumberFormat="1" applyFont="1" applyFill="1" applyBorder="1" applyAlignment="1">
      <alignment wrapText="1"/>
    </xf>
    <xf numFmtId="0" fontId="5" fillId="24" borderId="26" xfId="0" applyFont="1" applyFill="1" applyBorder="1" applyAlignment="1">
      <alignment horizontal="center" wrapText="1"/>
    </xf>
    <xf numFmtId="0" fontId="5" fillId="24" borderId="35" xfId="0" applyFont="1" applyFill="1" applyBorder="1" applyAlignment="1">
      <alignment horizontal="center" wrapText="1"/>
    </xf>
    <xf numFmtId="2" fontId="2" fillId="15" borderId="29" xfId="61" applyNumberFormat="1" applyFont="1" applyFill="1" applyBorder="1" applyAlignment="1">
      <alignment horizontal="center" vertical="center"/>
      <protection/>
    </xf>
    <xf numFmtId="2" fontId="2" fillId="15" borderId="36" xfId="61" applyNumberFormat="1" applyFont="1" applyFill="1" applyBorder="1" applyAlignment="1">
      <alignment horizontal="center" vertical="center"/>
      <protection/>
    </xf>
    <xf numFmtId="0" fontId="5" fillId="0" borderId="3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167" fontId="5" fillId="0" borderId="40" xfId="0" applyNumberFormat="1" applyFont="1" applyFill="1" applyBorder="1" applyAlignment="1">
      <alignment horizontal="center" vertical="center" wrapText="1"/>
    </xf>
    <xf numFmtId="167" fontId="5" fillId="0" borderId="20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left" wrapText="1"/>
    </xf>
    <xf numFmtId="0" fontId="6" fillId="4" borderId="15" xfId="0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wrapText="1"/>
    </xf>
    <xf numFmtId="0" fontId="5" fillId="5" borderId="30" xfId="0" applyFont="1" applyFill="1" applyBorder="1" applyAlignment="1">
      <alignment horizontal="center" wrapText="1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9" fontId="5" fillId="15" borderId="43" xfId="0" applyNumberFormat="1" applyFont="1" applyFill="1" applyBorder="1" applyAlignment="1">
      <alignment horizontal="center" vertical="center" wrapText="1"/>
    </xf>
    <xf numFmtId="9" fontId="5" fillId="15" borderId="20" xfId="0" applyNumberFormat="1" applyFont="1" applyFill="1" applyBorder="1" applyAlignment="1">
      <alignment horizontal="center" vertical="center" wrapText="1"/>
    </xf>
    <xf numFmtId="9" fontId="5" fillId="15" borderId="44" xfId="0" applyNumberFormat="1" applyFont="1" applyFill="1" applyBorder="1" applyAlignment="1">
      <alignment horizontal="center" vertical="center" wrapText="1"/>
    </xf>
    <xf numFmtId="9" fontId="5" fillId="15" borderId="12" xfId="0" applyNumberFormat="1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wrapText="1"/>
    </xf>
    <xf numFmtId="167" fontId="5" fillId="0" borderId="19" xfId="0" applyNumberFormat="1" applyFont="1" applyFill="1" applyBorder="1" applyAlignment="1">
      <alignment horizontal="center" vertical="center" wrapText="1"/>
    </xf>
    <xf numFmtId="167" fontId="5" fillId="0" borderId="21" xfId="0" applyNumberFormat="1" applyFont="1" applyFill="1" applyBorder="1" applyAlignment="1">
      <alignment horizontal="center" vertical="center" wrapText="1"/>
    </xf>
    <xf numFmtId="167" fontId="5" fillId="0" borderId="22" xfId="0" applyNumberFormat="1" applyFont="1" applyFill="1" applyBorder="1" applyAlignment="1">
      <alignment horizontal="center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167" fontId="5" fillId="0" borderId="50" xfId="0" applyNumberFormat="1" applyFont="1" applyFill="1" applyBorder="1" applyAlignment="1">
      <alignment horizontal="center" vertical="center" wrapText="1"/>
    </xf>
    <xf numFmtId="167" fontId="5" fillId="0" borderId="51" xfId="0" applyNumberFormat="1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left" wrapText="1"/>
    </xf>
    <xf numFmtId="0" fontId="6" fillId="4" borderId="54" xfId="0" applyFont="1" applyFill="1" applyBorder="1" applyAlignment="1">
      <alignment horizontal="left" wrapText="1"/>
    </xf>
    <xf numFmtId="0" fontId="6" fillId="4" borderId="35" xfId="0" applyFont="1" applyFill="1" applyBorder="1" applyAlignment="1">
      <alignment horizontal="left" wrapText="1"/>
    </xf>
    <xf numFmtId="9" fontId="5" fillId="24" borderId="54" xfId="57" applyFont="1" applyFill="1" applyBorder="1" applyAlignment="1">
      <alignment horizontal="center" wrapText="1"/>
    </xf>
    <xf numFmtId="9" fontId="5" fillId="24" borderId="36" xfId="57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left" wrapText="1"/>
    </xf>
    <xf numFmtId="0" fontId="6" fillId="4" borderId="22" xfId="0" applyFont="1" applyFill="1" applyBorder="1" applyAlignment="1">
      <alignment horizontal="left" wrapText="1"/>
    </xf>
    <xf numFmtId="0" fontId="0" fillId="0" borderId="15" xfId="0" applyBorder="1" applyAlignment="1">
      <alignment horizontal="left"/>
    </xf>
    <xf numFmtId="9" fontId="5" fillId="15" borderId="55" xfId="0" applyNumberFormat="1" applyFont="1" applyFill="1" applyBorder="1" applyAlignment="1">
      <alignment horizontal="center" wrapText="1"/>
    </xf>
    <xf numFmtId="9" fontId="5" fillId="15" borderId="56" xfId="0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6" fillId="4" borderId="59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4" borderId="27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left" wrapText="1"/>
    </xf>
    <xf numFmtId="0" fontId="6" fillId="4" borderId="30" xfId="0" applyFont="1" applyFill="1" applyBorder="1" applyAlignment="1">
      <alignment horizontal="left" wrapText="1"/>
    </xf>
    <xf numFmtId="0" fontId="5" fillId="5" borderId="61" xfId="0" applyFont="1" applyFill="1" applyBorder="1" applyAlignment="1">
      <alignment horizontal="center" vertical="center" wrapText="1"/>
    </xf>
    <xf numFmtId="0" fontId="5" fillId="5" borderId="62" xfId="0" applyFont="1" applyFill="1" applyBorder="1" applyAlignment="1">
      <alignment horizontal="center" vertical="center" wrapText="1"/>
    </xf>
    <xf numFmtId="0" fontId="5" fillId="5" borderId="6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="55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20.00390625" style="3" customWidth="1"/>
    <col min="2" max="2" width="11.00390625" style="3" customWidth="1"/>
    <col min="3" max="3" width="11.28125" style="3" customWidth="1"/>
    <col min="4" max="4" width="12.00390625" style="3" customWidth="1"/>
    <col min="5" max="5" width="5.57421875" style="3" customWidth="1"/>
    <col min="6" max="6" width="11.140625" style="3" customWidth="1"/>
    <col min="7" max="7" width="10.140625" style="3" customWidth="1"/>
    <col min="8" max="8" width="9.140625" style="3" customWidth="1"/>
    <col min="9" max="10" width="10.140625" style="3" customWidth="1"/>
    <col min="11" max="11" width="9.140625" style="3" customWidth="1"/>
    <col min="12" max="12" width="10.28125" style="3" customWidth="1"/>
    <col min="13" max="13" width="6.140625" style="3" customWidth="1"/>
    <col min="14" max="14" width="6.00390625" style="3" customWidth="1"/>
    <col min="15" max="15" width="11.57421875" style="3" customWidth="1"/>
    <col min="16" max="16" width="12.421875" style="3" customWidth="1"/>
    <col min="17" max="17" width="9.140625" style="3" customWidth="1"/>
    <col min="18" max="18" width="9.28125" style="3" customWidth="1"/>
    <col min="19" max="19" width="8.8515625" style="3" customWidth="1"/>
    <col min="20" max="20" width="9.421875" style="3" customWidth="1"/>
    <col min="21" max="21" width="6.7109375" style="3" customWidth="1"/>
    <col min="22" max="16384" width="9.140625" style="3" customWidth="1"/>
  </cols>
  <sheetData>
    <row r="1" spans="1:10" ht="12.75">
      <c r="A1" s="1" t="s">
        <v>58</v>
      </c>
      <c r="H1" s="4"/>
      <c r="I1" s="5"/>
      <c r="J1" s="5"/>
    </row>
    <row r="2" ht="12.75">
      <c r="A2" s="3" t="s">
        <v>43</v>
      </c>
    </row>
    <row r="3" ht="12.75">
      <c r="A3" s="3" t="s">
        <v>60</v>
      </c>
    </row>
    <row r="4" ht="12.75">
      <c r="A4" s="2" t="s">
        <v>57</v>
      </c>
    </row>
    <row r="5" ht="13.5" thickBot="1"/>
    <row r="6" spans="1:2" ht="15.75" customHeight="1" thickBot="1">
      <c r="A6" s="55" t="s">
        <v>42</v>
      </c>
      <c r="B6" s="56"/>
    </row>
    <row r="7" ht="13.5" thickBot="1"/>
    <row r="8" spans="1:4" ht="15" customHeight="1">
      <c r="A8" s="108" t="s">
        <v>48</v>
      </c>
      <c r="B8" s="109"/>
      <c r="C8" s="109"/>
      <c r="D8" s="110"/>
    </row>
    <row r="9" spans="1:4" ht="13.5" customHeight="1">
      <c r="A9" s="111" t="s">
        <v>17</v>
      </c>
      <c r="B9" s="112"/>
      <c r="C9" s="112"/>
      <c r="D9" s="8">
        <v>2</v>
      </c>
    </row>
    <row r="10" spans="1:4" ht="13.5" customHeight="1">
      <c r="A10" s="111" t="s">
        <v>14</v>
      </c>
      <c r="B10" s="112"/>
      <c r="C10" s="112"/>
      <c r="D10" s="8">
        <v>0.95</v>
      </c>
    </row>
    <row r="11" spans="1:4" ht="13.5" customHeight="1">
      <c r="A11" s="111" t="s">
        <v>15</v>
      </c>
      <c r="B11" s="112"/>
      <c r="C11" s="112"/>
      <c r="D11" s="33">
        <f>1-(LN(1/D10)/LN(2))</f>
        <v>0.9259994185562233</v>
      </c>
    </row>
    <row r="12" spans="1:4" ht="15.75" customHeight="1" thickBot="1">
      <c r="A12" s="113" t="s">
        <v>16</v>
      </c>
      <c r="B12" s="114"/>
      <c r="C12" s="114"/>
      <c r="D12" s="51">
        <f>D9^D11</f>
        <v>1.9000000000000001</v>
      </c>
    </row>
    <row r="13" ht="13.5" thickBot="1"/>
    <row r="14" spans="1:6" ht="40.5" customHeight="1">
      <c r="A14" s="6" t="s">
        <v>12</v>
      </c>
      <c r="B14" s="9" t="s">
        <v>10</v>
      </c>
      <c r="C14" s="10" t="s">
        <v>45</v>
      </c>
      <c r="D14" s="11" t="s">
        <v>44</v>
      </c>
      <c r="F14" s="16" t="s">
        <v>47</v>
      </c>
    </row>
    <row r="15" spans="1:6" ht="27.75" customHeight="1" thickBot="1">
      <c r="A15" s="29" t="s">
        <v>0</v>
      </c>
      <c r="B15" s="13">
        <v>26</v>
      </c>
      <c r="C15" s="13">
        <v>65</v>
      </c>
      <c r="D15" s="17">
        <f>B15/(B15+B16)</f>
        <v>0.3023255813953488</v>
      </c>
      <c r="F15" s="50">
        <v>0.3</v>
      </c>
    </row>
    <row r="16" spans="1:4" ht="16.5" customHeight="1">
      <c r="A16" s="30" t="s">
        <v>1</v>
      </c>
      <c r="B16" s="14">
        <f>SUM(B17:B23)</f>
        <v>60</v>
      </c>
      <c r="C16" s="14">
        <f>SUM(C17:C23)</f>
        <v>76</v>
      </c>
      <c r="D16" s="18">
        <f>SUM(D17:D23)</f>
        <v>0.6976744186046512</v>
      </c>
    </row>
    <row r="17" spans="1:4" ht="12.75">
      <c r="A17" s="29" t="s">
        <v>2</v>
      </c>
      <c r="B17" s="13">
        <v>6</v>
      </c>
      <c r="C17" s="13">
        <v>14</v>
      </c>
      <c r="D17" s="18">
        <f aca="true" t="shared" si="0" ref="D17:D23">B17/($B$15+$B$16)</f>
        <v>0.06976744186046512</v>
      </c>
    </row>
    <row r="18" spans="1:4" ht="12.75">
      <c r="A18" s="29" t="s">
        <v>3</v>
      </c>
      <c r="B18" s="13">
        <v>4</v>
      </c>
      <c r="C18" s="13">
        <v>17</v>
      </c>
      <c r="D18" s="18">
        <f t="shared" si="0"/>
        <v>0.046511627906976744</v>
      </c>
    </row>
    <row r="19" spans="1:4" ht="12.75">
      <c r="A19" s="29" t="s">
        <v>4</v>
      </c>
      <c r="B19" s="13">
        <v>18</v>
      </c>
      <c r="C19" s="13">
        <v>13</v>
      </c>
      <c r="D19" s="18">
        <f t="shared" si="0"/>
        <v>0.20930232558139536</v>
      </c>
    </row>
    <row r="20" spans="1:4" ht="12.75">
      <c r="A20" s="29" t="s">
        <v>5</v>
      </c>
      <c r="B20" s="13">
        <v>4</v>
      </c>
      <c r="C20" s="13">
        <v>0</v>
      </c>
      <c r="D20" s="18">
        <f t="shared" si="0"/>
        <v>0.046511627906976744</v>
      </c>
    </row>
    <row r="21" spans="1:4" ht="12.75">
      <c r="A21" s="29" t="s">
        <v>6</v>
      </c>
      <c r="B21" s="13">
        <v>23</v>
      </c>
      <c r="C21" s="13">
        <v>1</v>
      </c>
      <c r="D21" s="18">
        <f t="shared" si="0"/>
        <v>0.26744186046511625</v>
      </c>
    </row>
    <row r="22" spans="1:4" ht="12.75">
      <c r="A22" s="29" t="s">
        <v>7</v>
      </c>
      <c r="B22" s="13">
        <v>2</v>
      </c>
      <c r="C22" s="13">
        <v>14</v>
      </c>
      <c r="D22" s="18">
        <f t="shared" si="0"/>
        <v>0.023255813953488372</v>
      </c>
    </row>
    <row r="23" spans="1:4" ht="12.75">
      <c r="A23" s="29" t="s">
        <v>8</v>
      </c>
      <c r="B23" s="13">
        <v>3</v>
      </c>
      <c r="C23" s="13">
        <v>17</v>
      </c>
      <c r="D23" s="18">
        <f t="shared" si="0"/>
        <v>0.03488372093023256</v>
      </c>
    </row>
    <row r="24" spans="1:4" ht="12.75">
      <c r="A24" s="29" t="s">
        <v>9</v>
      </c>
      <c r="B24" s="13">
        <v>14</v>
      </c>
      <c r="C24" s="14">
        <f>F15*SUM(C15:C16)</f>
        <v>42.3</v>
      </c>
      <c r="D24" s="18"/>
    </row>
    <row r="25" spans="1:4" ht="13.5" thickBot="1">
      <c r="A25" s="31" t="s">
        <v>46</v>
      </c>
      <c r="B25" s="15">
        <f>B15+B16+B24</f>
        <v>100</v>
      </c>
      <c r="C25" s="15">
        <f>C15+C16+C24</f>
        <v>183.3</v>
      </c>
      <c r="D25" s="7"/>
    </row>
    <row r="26" ht="13.5" thickBot="1">
      <c r="E26" s="4"/>
    </row>
    <row r="27" spans="1:14" ht="15.75" customHeight="1" thickBot="1">
      <c r="A27" s="115" t="s">
        <v>19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</row>
    <row r="28" spans="1:14" ht="18" customHeight="1">
      <c r="A28" s="77" t="s">
        <v>41</v>
      </c>
      <c r="B28" s="78"/>
      <c r="C28" s="79"/>
      <c r="D28" s="67" t="s">
        <v>25</v>
      </c>
      <c r="E28" s="68"/>
      <c r="F28" s="45" t="s">
        <v>11</v>
      </c>
      <c r="G28" s="90" t="s">
        <v>18</v>
      </c>
      <c r="H28" s="106" t="s">
        <v>13</v>
      </c>
      <c r="I28" s="59" t="s">
        <v>52</v>
      </c>
      <c r="J28" s="60"/>
      <c r="K28" s="59" t="s">
        <v>35</v>
      </c>
      <c r="L28" s="60"/>
      <c r="M28" s="102" t="s">
        <v>49</v>
      </c>
      <c r="N28" s="103"/>
    </row>
    <row r="29" spans="1:14" ht="40.5" customHeight="1" thickBot="1">
      <c r="A29" s="80"/>
      <c r="B29" s="81"/>
      <c r="C29" s="82"/>
      <c r="D29" s="120" t="s">
        <v>54</v>
      </c>
      <c r="E29" s="121"/>
      <c r="F29" s="122"/>
      <c r="G29" s="91"/>
      <c r="H29" s="107"/>
      <c r="I29" s="46" t="s">
        <v>53</v>
      </c>
      <c r="J29" s="47">
        <v>2012</v>
      </c>
      <c r="K29" s="48" t="s">
        <v>53</v>
      </c>
      <c r="L29" s="49">
        <f>J29</f>
        <v>2012</v>
      </c>
      <c r="M29" s="104"/>
      <c r="N29" s="105"/>
    </row>
    <row r="30" spans="1:14" s="12" customFormat="1" ht="20.25" customHeight="1">
      <c r="A30" s="97" t="s">
        <v>20</v>
      </c>
      <c r="B30" s="98"/>
      <c r="C30" s="98"/>
      <c r="D30" s="83" t="s">
        <v>26</v>
      </c>
      <c r="E30" s="83"/>
      <c r="F30" s="32">
        <f>B25</f>
        <v>100</v>
      </c>
      <c r="G30" s="86">
        <f>1000*2.829*(F30^0.457)*(F31^0.157)*(2.718^(0.171*F32))*(2.718^(0.00209*F33))*(2.718^(1.52*F34))*(2.718^(0.258*F35))*(1/(2.718^(0.0145*(F36-1960))))*(2.718^(0.467*F37))*(1/(2.718^(0.237*F38)))</f>
        <v>71832.73110073642</v>
      </c>
      <c r="H30" s="88">
        <f>G30*($D$12-1)</f>
        <v>64649.457990662784</v>
      </c>
      <c r="I30" s="84">
        <f>G30+H30</f>
        <v>136482.1890913992</v>
      </c>
      <c r="J30" s="61">
        <f>I30*VLOOKUP(J29,A46:B87,2,FALSE)</f>
        <v>140688.78372476983</v>
      </c>
      <c r="K30" s="84">
        <f>M30*I30</f>
        <v>55957.69752747367</v>
      </c>
      <c r="L30" s="61">
        <f>K30*VLOOKUP(J29,A46:B87,2,FALSE)</f>
        <v>57682.40132715563</v>
      </c>
      <c r="M30" s="73">
        <v>0.41</v>
      </c>
      <c r="N30" s="74"/>
    </row>
    <row r="31" spans="1:14" s="12" customFormat="1" ht="18.75" customHeight="1">
      <c r="A31" s="63" t="s">
        <v>21</v>
      </c>
      <c r="B31" s="99"/>
      <c r="C31" s="99"/>
      <c r="D31" s="65" t="s">
        <v>27</v>
      </c>
      <c r="E31" s="65"/>
      <c r="F31" s="19">
        <f>C25</f>
        <v>183.3</v>
      </c>
      <c r="G31" s="87"/>
      <c r="H31" s="89"/>
      <c r="I31" s="85"/>
      <c r="J31" s="61"/>
      <c r="K31" s="85"/>
      <c r="L31" s="61"/>
      <c r="M31" s="75"/>
      <c r="N31" s="76"/>
    </row>
    <row r="32" spans="1:14" s="12" customFormat="1" ht="26.25" customHeight="1">
      <c r="A32" s="63" t="s">
        <v>22</v>
      </c>
      <c r="B32" s="64"/>
      <c r="C32" s="64"/>
      <c r="D32" s="65" t="s">
        <v>28</v>
      </c>
      <c r="E32" s="65"/>
      <c r="F32" s="20">
        <v>0.5</v>
      </c>
      <c r="G32" s="87"/>
      <c r="H32" s="89"/>
      <c r="I32" s="85"/>
      <c r="J32" s="61"/>
      <c r="K32" s="85"/>
      <c r="L32" s="61"/>
      <c r="M32" s="75"/>
      <c r="N32" s="76"/>
    </row>
    <row r="33" spans="1:14" s="12" customFormat="1" ht="17.25" customHeight="1">
      <c r="A33" s="63" t="s">
        <v>23</v>
      </c>
      <c r="B33" s="64"/>
      <c r="C33" s="64"/>
      <c r="D33" s="65" t="s">
        <v>29</v>
      </c>
      <c r="E33" s="65"/>
      <c r="F33" s="20">
        <v>36</v>
      </c>
      <c r="G33" s="87"/>
      <c r="H33" s="89"/>
      <c r="I33" s="85"/>
      <c r="J33" s="61"/>
      <c r="K33" s="85"/>
      <c r="L33" s="61"/>
      <c r="M33" s="75"/>
      <c r="N33" s="76"/>
    </row>
    <row r="34" spans="1:14" s="12" customFormat="1" ht="42" customHeight="1">
      <c r="A34" s="63" t="s">
        <v>37</v>
      </c>
      <c r="B34" s="64"/>
      <c r="C34" s="64"/>
      <c r="D34" s="65" t="s">
        <v>30</v>
      </c>
      <c r="E34" s="65"/>
      <c r="F34" s="20">
        <v>0.9</v>
      </c>
      <c r="G34" s="87"/>
      <c r="H34" s="89"/>
      <c r="I34" s="85"/>
      <c r="J34" s="61"/>
      <c r="K34" s="85"/>
      <c r="L34" s="61"/>
      <c r="M34" s="75"/>
      <c r="N34" s="76"/>
    </row>
    <row r="35" spans="1:14" s="12" customFormat="1" ht="15" customHeight="1">
      <c r="A35" s="63" t="s">
        <v>59</v>
      </c>
      <c r="B35" s="64"/>
      <c r="C35" s="64"/>
      <c r="D35" s="65" t="s">
        <v>31</v>
      </c>
      <c r="E35" s="65"/>
      <c r="F35" s="20">
        <v>0</v>
      </c>
      <c r="G35" s="87"/>
      <c r="H35" s="89"/>
      <c r="I35" s="85"/>
      <c r="J35" s="61"/>
      <c r="K35" s="85"/>
      <c r="L35" s="61"/>
      <c r="M35" s="75"/>
      <c r="N35" s="76"/>
    </row>
    <row r="36" spans="1:14" s="12" customFormat="1" ht="25.5" customHeight="1">
      <c r="A36" s="63" t="s">
        <v>24</v>
      </c>
      <c r="B36" s="64"/>
      <c r="C36" s="64"/>
      <c r="D36" s="65" t="s">
        <v>34</v>
      </c>
      <c r="E36" s="65"/>
      <c r="F36" s="20">
        <v>2011</v>
      </c>
      <c r="G36" s="87"/>
      <c r="H36" s="89"/>
      <c r="I36" s="85"/>
      <c r="J36" s="61"/>
      <c r="K36" s="85"/>
      <c r="L36" s="61"/>
      <c r="M36" s="75"/>
      <c r="N36" s="76"/>
    </row>
    <row r="37" spans="1:14" s="12" customFormat="1" ht="26.25" customHeight="1">
      <c r="A37" s="63" t="s">
        <v>36</v>
      </c>
      <c r="B37" s="64"/>
      <c r="C37" s="64"/>
      <c r="D37" s="65" t="s">
        <v>28</v>
      </c>
      <c r="E37" s="65"/>
      <c r="F37" s="20">
        <v>0.5</v>
      </c>
      <c r="G37" s="87"/>
      <c r="H37" s="89"/>
      <c r="I37" s="85"/>
      <c r="J37" s="61"/>
      <c r="K37" s="85"/>
      <c r="L37" s="61"/>
      <c r="M37" s="75"/>
      <c r="N37" s="76"/>
    </row>
    <row r="38" spans="1:14" s="12" customFormat="1" ht="27" customHeight="1">
      <c r="A38" s="63" t="s">
        <v>33</v>
      </c>
      <c r="B38" s="64"/>
      <c r="C38" s="64"/>
      <c r="D38" s="65" t="s">
        <v>32</v>
      </c>
      <c r="E38" s="65"/>
      <c r="F38" s="20">
        <v>3</v>
      </c>
      <c r="G38" s="87"/>
      <c r="H38" s="89"/>
      <c r="I38" s="85"/>
      <c r="J38" s="62"/>
      <c r="K38" s="85"/>
      <c r="L38" s="62"/>
      <c r="M38" s="75"/>
      <c r="N38" s="76"/>
    </row>
    <row r="39" spans="1:14" s="12" customFormat="1" ht="27.75" customHeight="1" thickBot="1">
      <c r="A39" s="118" t="s">
        <v>39</v>
      </c>
      <c r="B39" s="119"/>
      <c r="C39" s="119"/>
      <c r="D39" s="66" t="s">
        <v>40</v>
      </c>
      <c r="E39" s="66"/>
      <c r="F39" s="52">
        <v>50000</v>
      </c>
      <c r="G39" s="43"/>
      <c r="H39" s="44"/>
      <c r="I39" s="35">
        <f>F39</f>
        <v>50000</v>
      </c>
      <c r="J39" s="34">
        <f>F39</f>
        <v>50000</v>
      </c>
      <c r="K39" s="35">
        <f>M39*F39</f>
        <v>5000</v>
      </c>
      <c r="L39" s="34">
        <f>K39*VLOOKUP($J$29,$A$46:$B$87,2,FALSE)</f>
        <v>5154.1078239356775</v>
      </c>
      <c r="M39" s="100">
        <v>0.1</v>
      </c>
      <c r="N39" s="101"/>
    </row>
    <row r="40" spans="1:14" s="12" customFormat="1" ht="16.5" customHeight="1" thickBot="1">
      <c r="A40" s="92" t="s">
        <v>38</v>
      </c>
      <c r="B40" s="93"/>
      <c r="C40" s="94"/>
      <c r="D40" s="53"/>
      <c r="E40" s="54"/>
      <c r="F40" s="36"/>
      <c r="G40" s="37"/>
      <c r="H40" s="38"/>
      <c r="I40" s="39">
        <f>I30+I39</f>
        <v>186482.1890913992</v>
      </c>
      <c r="J40" s="40">
        <f>J30+J39</f>
        <v>190688.78372476983</v>
      </c>
      <c r="K40" s="41">
        <f>SQRT(K30^2+K39^2)</f>
        <v>56180.63645577747</v>
      </c>
      <c r="L40" s="42">
        <f>K40*VLOOKUP($J$29,$A$46:$B$87,2,FALSE)</f>
        <v>57912.21158208173</v>
      </c>
      <c r="M40" s="95"/>
      <c r="N40" s="96"/>
    </row>
    <row r="41" ht="15" customHeight="1">
      <c r="P41" s="12"/>
    </row>
    <row r="42" ht="15" customHeight="1" thickBot="1">
      <c r="P42" s="12"/>
    </row>
    <row r="43" spans="1:16" ht="15" customHeight="1">
      <c r="A43" s="69" t="s">
        <v>50</v>
      </c>
      <c r="B43" s="70"/>
      <c r="P43" s="12"/>
    </row>
    <row r="44" spans="1:16" ht="12.75">
      <c r="A44" s="71"/>
      <c r="B44" s="72"/>
      <c r="M44" s="12"/>
      <c r="N44" s="12"/>
      <c r="O44" s="12"/>
      <c r="P44" s="12"/>
    </row>
    <row r="45" spans="1:15" s="12" customFormat="1" ht="29.25" customHeight="1" thickBot="1">
      <c r="A45" s="21" t="s">
        <v>51</v>
      </c>
      <c r="B45" s="28" t="s">
        <v>56</v>
      </c>
      <c r="C45" s="3"/>
      <c r="D45" s="3"/>
      <c r="E45" s="3"/>
      <c r="F45" s="3"/>
      <c r="G45" s="3"/>
      <c r="M45" s="3"/>
      <c r="N45" s="3"/>
      <c r="O45" s="3"/>
    </row>
    <row r="46" spans="1:17" s="12" customFormat="1" ht="12.75" customHeight="1">
      <c r="A46" s="22">
        <v>1995</v>
      </c>
      <c r="B46" s="23">
        <v>0.6605504587155964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2" ht="12.75" customHeight="1">
      <c r="A47" s="24">
        <v>1996</v>
      </c>
      <c r="B47" s="25">
        <v>0.6760127821874035</v>
      </c>
    </row>
    <row r="48" spans="1:2" ht="12.75" customHeight="1">
      <c r="A48" s="24">
        <v>1997</v>
      </c>
      <c r="B48" s="25">
        <v>0.6930213380063911</v>
      </c>
    </row>
    <row r="49" spans="1:2" ht="12.75" customHeight="1">
      <c r="A49" s="24">
        <v>1998</v>
      </c>
      <c r="B49" s="25">
        <v>0.7126069477373467</v>
      </c>
    </row>
    <row r="50" spans="1:2" ht="12.75" customHeight="1">
      <c r="A50" s="24">
        <v>1999</v>
      </c>
      <c r="B50" s="25">
        <v>0.7320894753118236</v>
      </c>
    </row>
    <row r="51" spans="1:2" ht="12.75" customHeight="1">
      <c r="A51" s="24">
        <v>2000</v>
      </c>
      <c r="B51" s="25">
        <v>0.7509535099474282</v>
      </c>
    </row>
    <row r="52" spans="1:2" ht="12.75" customHeight="1">
      <c r="A52" s="24">
        <v>2001</v>
      </c>
      <c r="B52" s="25">
        <v>0.774765488094011</v>
      </c>
    </row>
    <row r="53" spans="1:2" ht="12.75" customHeight="1">
      <c r="A53" s="24">
        <v>2002</v>
      </c>
      <c r="B53" s="25">
        <v>0.7954850015462325</v>
      </c>
    </row>
    <row r="54" spans="1:2" ht="12.75" customHeight="1">
      <c r="A54" s="24">
        <v>2003</v>
      </c>
      <c r="B54" s="25">
        <v>0.8224925265436553</v>
      </c>
    </row>
    <row r="55" spans="1:2" ht="12.75" customHeight="1">
      <c r="A55" s="24">
        <v>2004</v>
      </c>
      <c r="B55" s="25">
        <v>0.8493969693845995</v>
      </c>
    </row>
    <row r="56" spans="1:2" ht="12.75" customHeight="1">
      <c r="A56" s="24">
        <v>2005</v>
      </c>
      <c r="B56" s="25">
        <v>0.8847541490567983</v>
      </c>
    </row>
    <row r="57" spans="1:2" ht="12.75" customHeight="1">
      <c r="A57" s="24">
        <v>2006</v>
      </c>
      <c r="B57" s="25">
        <v>0.914029481496753</v>
      </c>
    </row>
    <row r="58" spans="1:2" ht="12.75" customHeight="1">
      <c r="A58" s="24">
        <v>2007</v>
      </c>
      <c r="B58" s="25">
        <v>0.9388722812081229</v>
      </c>
    </row>
    <row r="59" spans="1:2" ht="12.75" customHeight="1">
      <c r="A59" s="24">
        <v>2008</v>
      </c>
      <c r="B59" s="25">
        <v>0.9663952169879394</v>
      </c>
    </row>
    <row r="60" spans="1:2" ht="12.75" customHeight="1">
      <c r="A60" s="24">
        <v>2009</v>
      </c>
      <c r="B60" s="25">
        <v>0.9793835687042572</v>
      </c>
    </row>
    <row r="61" spans="1:2" ht="12.75" customHeight="1">
      <c r="A61" s="24">
        <v>2010</v>
      </c>
      <c r="B61" s="25">
        <v>1</v>
      </c>
    </row>
    <row r="62" spans="1:2" ht="12.75" customHeight="1">
      <c r="A62" s="24">
        <v>2011</v>
      </c>
      <c r="B62" s="25">
        <v>1.0153592413153283</v>
      </c>
    </row>
    <row r="63" spans="1:2" ht="12.75" customHeight="1">
      <c r="A63" s="24">
        <v>2012</v>
      </c>
      <c r="B63" s="25">
        <v>1.0308215647871355</v>
      </c>
    </row>
    <row r="64" spans="1:2" ht="12.75" customHeight="1">
      <c r="A64" s="24">
        <v>2013</v>
      </c>
      <c r="B64" s="25">
        <v>1.0515410782393568</v>
      </c>
    </row>
    <row r="65" spans="1:2" ht="12.75" customHeight="1">
      <c r="A65" s="24">
        <v>2014</v>
      </c>
      <c r="B65" s="25">
        <v>1.073394495412844</v>
      </c>
    </row>
    <row r="66" spans="1:2" ht="12.75" customHeight="1">
      <c r="A66" s="24">
        <v>2015</v>
      </c>
      <c r="B66" s="25">
        <v>1.095763323368725</v>
      </c>
    </row>
    <row r="67" spans="1:2" ht="12.75" customHeight="1">
      <c r="A67" s="24">
        <v>2016</v>
      </c>
      <c r="B67" s="25">
        <v>1.119162972889393</v>
      </c>
    </row>
    <row r="68" spans="1:2" ht="12.75" customHeight="1">
      <c r="A68" s="24">
        <v>2017</v>
      </c>
      <c r="B68" s="25">
        <v>1.1430780331924544</v>
      </c>
    </row>
    <row r="69" spans="1:2" ht="12.75" customHeight="1">
      <c r="A69" s="24">
        <v>2018</v>
      </c>
      <c r="B69" s="25">
        <v>1.1675085042779096</v>
      </c>
    </row>
    <row r="70" spans="1:2" ht="12.75" customHeight="1">
      <c r="A70" s="24">
        <v>2019</v>
      </c>
      <c r="B70" s="25">
        <v>1.1924543861457582</v>
      </c>
    </row>
    <row r="71" spans="1:2" ht="12.75" customHeight="1">
      <c r="A71" s="24">
        <v>2020</v>
      </c>
      <c r="B71" s="25">
        <v>1.2179156787960004</v>
      </c>
    </row>
    <row r="72" spans="1:2" ht="12.75" customHeight="1">
      <c r="A72" s="24">
        <v>2021</v>
      </c>
      <c r="B72" s="25">
        <v>1.2438923822286363</v>
      </c>
    </row>
    <row r="73" spans="1:2" ht="12.75" customHeight="1">
      <c r="A73" s="24">
        <v>2022</v>
      </c>
      <c r="B73" s="25">
        <v>1.2703844964436657</v>
      </c>
    </row>
    <row r="74" spans="1:2" ht="12.75" customHeight="1">
      <c r="A74" s="24">
        <v>2023</v>
      </c>
      <c r="B74" s="25">
        <v>1.297598185754046</v>
      </c>
    </row>
    <row r="75" spans="1:2" ht="12.75" customHeight="1">
      <c r="A75" s="24">
        <v>2024</v>
      </c>
      <c r="B75" s="25">
        <v>1.3252242036903414</v>
      </c>
    </row>
    <row r="76" spans="1:2" ht="12.75" customHeight="1">
      <c r="A76" s="24">
        <v>2025</v>
      </c>
      <c r="B76" s="25">
        <v>1.3535717967219874</v>
      </c>
    </row>
    <row r="77" spans="1:2" ht="12.75" customHeight="1">
      <c r="A77" s="24">
        <v>2026</v>
      </c>
      <c r="B77" s="25">
        <v>1.3824348005360272</v>
      </c>
    </row>
    <row r="78" spans="1:2" ht="12.75" customHeight="1">
      <c r="A78" s="24">
        <v>2027</v>
      </c>
      <c r="B78" s="25">
        <v>1.4120193794454179</v>
      </c>
    </row>
    <row r="79" spans="1:2" ht="12.75" customHeight="1">
      <c r="A79" s="24">
        <v>2028</v>
      </c>
      <c r="B79" s="25">
        <v>1.4421193691372025</v>
      </c>
    </row>
    <row r="80" spans="1:2" ht="12.75" customHeight="1">
      <c r="A80" s="24">
        <v>2029</v>
      </c>
      <c r="B80" s="25">
        <v>1.4729409339243378</v>
      </c>
    </row>
    <row r="81" spans="1:2" ht="12.75" customHeight="1">
      <c r="A81" s="24">
        <v>2030</v>
      </c>
      <c r="B81" s="25">
        <v>1.5043809916503454</v>
      </c>
    </row>
    <row r="82" spans="1:2" ht="12.75" customHeight="1">
      <c r="A82" s="24">
        <v>2031</v>
      </c>
      <c r="B82" s="25">
        <v>1.536542624471704</v>
      </c>
    </row>
    <row r="83" spans="1:2" ht="12.75" customHeight="1">
      <c r="A83" s="24">
        <v>2032</v>
      </c>
      <c r="B83" s="25">
        <v>1.569322750231935</v>
      </c>
    </row>
    <row r="84" spans="1:2" ht="12.75" customHeight="1">
      <c r="A84" s="24">
        <v>2033</v>
      </c>
      <c r="B84" s="25">
        <v>1.6028244510875167</v>
      </c>
    </row>
    <row r="85" spans="1:2" ht="12.75" customHeight="1">
      <c r="A85" s="24">
        <v>2034</v>
      </c>
      <c r="B85" s="25">
        <v>1.6370477270384498</v>
      </c>
    </row>
    <row r="86" spans="1:2" ht="12.75" customHeight="1">
      <c r="A86" s="24">
        <v>2035</v>
      </c>
      <c r="B86" s="25">
        <v>1.6709617565199464</v>
      </c>
    </row>
    <row r="87" spans="1:2" ht="12.75" customHeight="1" thickBot="1">
      <c r="A87" s="26">
        <v>2036</v>
      </c>
      <c r="B87" s="27">
        <v>1.7077620863828473</v>
      </c>
    </row>
    <row r="88" spans="1:2" ht="12.75" customHeight="1">
      <c r="A88" s="57" t="s">
        <v>55</v>
      </c>
      <c r="B88" s="57"/>
    </row>
    <row r="89" spans="1:2" ht="12.75">
      <c r="A89" s="58"/>
      <c r="B89" s="58"/>
    </row>
    <row r="90" spans="1:2" ht="12.75">
      <c r="A90" s="58"/>
      <c r="B90" s="58"/>
    </row>
    <row r="91" spans="1:2" ht="12.75">
      <c r="A91" s="58"/>
      <c r="B91" s="58"/>
    </row>
  </sheetData>
  <sheetProtection/>
  <mergeCells count="48">
    <mergeCell ref="M28:N29"/>
    <mergeCell ref="H28:H29"/>
    <mergeCell ref="A8:D8"/>
    <mergeCell ref="A9:C9"/>
    <mergeCell ref="A10:C10"/>
    <mergeCell ref="A12:C12"/>
    <mergeCell ref="A27:N27"/>
    <mergeCell ref="A11:C11"/>
    <mergeCell ref="D29:F29"/>
    <mergeCell ref="M40:N40"/>
    <mergeCell ref="A30:C30"/>
    <mergeCell ref="A31:C31"/>
    <mergeCell ref="M39:N39"/>
    <mergeCell ref="A37:C37"/>
    <mergeCell ref="D32:E32"/>
    <mergeCell ref="D33:E33"/>
    <mergeCell ref="K30:K38"/>
    <mergeCell ref="A36:C36"/>
    <mergeCell ref="A39:C39"/>
    <mergeCell ref="M30:N38"/>
    <mergeCell ref="A28:C29"/>
    <mergeCell ref="D30:E30"/>
    <mergeCell ref="D31:E31"/>
    <mergeCell ref="D34:E34"/>
    <mergeCell ref="I30:I38"/>
    <mergeCell ref="D38:E38"/>
    <mergeCell ref="G30:G38"/>
    <mergeCell ref="H30:H38"/>
    <mergeCell ref="G28:G29"/>
    <mergeCell ref="D39:E39"/>
    <mergeCell ref="D35:E35"/>
    <mergeCell ref="D28:E28"/>
    <mergeCell ref="A43:B44"/>
    <mergeCell ref="A40:C40"/>
    <mergeCell ref="D36:E36"/>
    <mergeCell ref="A32:C32"/>
    <mergeCell ref="A33:C33"/>
    <mergeCell ref="J30:J38"/>
    <mergeCell ref="D40:E40"/>
    <mergeCell ref="A6:B6"/>
    <mergeCell ref="A88:B91"/>
    <mergeCell ref="K28:L28"/>
    <mergeCell ref="L30:L38"/>
    <mergeCell ref="I28:J28"/>
    <mergeCell ref="A34:C34"/>
    <mergeCell ref="A35:C35"/>
    <mergeCell ref="A38:C38"/>
    <mergeCell ref="D37:E37"/>
  </mergeCells>
  <dataValidations count="1">
    <dataValidation type="list" allowBlank="1" showInputMessage="1" showErrorMessage="1" sqref="J29">
      <formula1>$A$46:$A$87</formula1>
    </dataValidation>
  </dataValidations>
  <printOptions/>
  <pageMargins left="0.5" right="0.5" top="0.5" bottom="0.5" header="0" footer="0"/>
  <pageSetup horizontalDpi="600" verticalDpi="600" orientation="landscape" paperSize="119" scale="75" r:id="rId1"/>
  <ignoredErrors>
    <ignoredError sqref="B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johnnydubhead</dc:creator>
  <cp:keywords/>
  <dc:description/>
  <cp:lastModifiedBy>Chrism</cp:lastModifiedBy>
  <cp:lastPrinted>2011-08-10T00:16:16Z</cp:lastPrinted>
  <dcterms:created xsi:type="dcterms:W3CDTF">2010-12-01T01:17:01Z</dcterms:created>
  <dcterms:modified xsi:type="dcterms:W3CDTF">2011-08-10T00:16:35Z</dcterms:modified>
  <cp:category/>
  <cp:version/>
  <cp:contentType/>
  <cp:contentStatus/>
</cp:coreProperties>
</file>